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definedNames>
    <definedName name="_xlnm._FilterDatabase" localSheetId="0" hidden="1">'1ER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K9" i="1" l="1"/>
  <c r="I11" i="1"/>
  <c r="I13" i="1"/>
  <c r="I54" i="1" l="1"/>
  <c r="I50" i="1"/>
  <c r="I49" i="1"/>
  <c r="I127" i="1" l="1"/>
  <c r="E42" i="1" l="1"/>
  <c r="L7" i="1" l="1"/>
  <c r="I125" i="1" l="1"/>
  <c r="I124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51" i="1"/>
  <c r="I52" i="1"/>
  <c r="I53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8" i="1"/>
  <c r="I129" i="1"/>
  <c r="I130" i="1"/>
  <c r="L2" i="1" l="1"/>
  <c r="L11" i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93" i="1" l="1"/>
  <c r="I48" i="1"/>
  <c r="I38" i="1"/>
  <c r="I123" i="1"/>
  <c r="I18" i="1"/>
  <c r="I10" i="1"/>
  <c r="I113" i="1"/>
  <c r="I103" i="1"/>
  <c r="J103" i="1" s="1"/>
  <c r="I85" i="1"/>
  <c r="F83" i="1"/>
  <c r="I28" i="1"/>
  <c r="I58" i="1"/>
  <c r="C8" i="1"/>
  <c r="E145" i="1"/>
  <c r="I62" i="1"/>
  <c r="I70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10" i="1" l="1"/>
  <c r="J9" i="1"/>
  <c r="J15" i="1" s="1"/>
  <c r="I9" i="1"/>
  <c r="J11" i="1"/>
  <c r="J10" i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<sst xmlns="http://schemas.openxmlformats.org/spreadsheetml/2006/main" count="177" uniqueCount="108">
  <si>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</si>
  <si>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</si>
  <si>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</si>
  <si>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</si>
  <si>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</si>
  <si>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</si>
  <si>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</si>
  <si>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</si>
  <si>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</si>
  <si>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</si>
  <si>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</si>
  <si>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</si>
  <si>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</si>
  <si>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</si>
  <si>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</si>
  <si>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</si>
  <si>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</si>
  <si>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</si>
  <si>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</si>
  <si>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</si>
  <si>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</si>
  <si>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</si>
  <si>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</si>
  <si>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</si>
  <si>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</si>
  <si>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</si>
  <si>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</si>
  <si>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</si>
  <si>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</si>
  <si>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</si>
  <si>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</si>
  <si>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</si>
  <si>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</si>
  <si>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</si>
  <si>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</si>
  <si>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</si>
  <si>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</si>
  <si>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</si>
  <si>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</si>
  <si>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</si>
  <si>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</si>
  <si>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</si>
  <si>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</si>
  <si>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</si>
  <si>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</si>
  <si>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</si>
  <si>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</si>
  <si>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</si>
  <si>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</si>
  <si>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</si>
  <si>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</si>
  <si>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</si>
  <si>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</si>
  <si>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</si>
  <si>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</si>
  <si>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</si>
  <si>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</si>
  <si>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</si>
  <si>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</si>
  <si>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</si>
  <si>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</si>
  <si>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</si>
  <si>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</si>
  <si>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</si>
  <si>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</si>
  <si>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</si>
  <si>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</si>
  <si>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</si>
  <si>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</si>
  <si>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</si>
  <si>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</si>
  <si>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</si>
  <si>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</si>
  <si>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</si>
  <si>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</si>
  <si>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</si>
  <si>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</si>
  <si>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</si>
  <si>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</si>
  <si>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</si>
  <si>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</si>
  <si>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</si>
  <si>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</si>
  <si>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</si>
  <si>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</si>
  <si>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</si>
  <si>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</si>
  <si>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</si>
  <si>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</si>
  <si>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</si>
  <si>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</si>
  <si>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</si>
  <si>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</si>
  <si>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</si>
  <si>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</si>
  <si>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</si>
  <si>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</si>
  <si>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</si>
  <si>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</si>
  <si>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</si>
  <si>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</si>
  <si>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</si>
  <si>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</si>
  <si>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</si>
  <si>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2.1.1.7.5.3</t>
  </si>
  <si>
    <t>CREDITOS DE FONDOS DE VIVIENDA</t>
  </si>
  <si>
    <t>total pasivo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</si>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</sst>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9" fontId="10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4" borderId="0" xfId="0" applyNumberFormat="1" applyFill="1"/>
    <xf numFmtId="164" fontId="0" fillId="4" borderId="0" xfId="0" applyNumberFormat="1" applyFill="1"/>
    <xf numFmtId="4" fontId="5" fillId="0" borderId="0" xfId="0" applyNumberFormat="1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3">
    <cellStyle name="Millares 2" xfId="2"/>
    <cellStyle name="Millares 2 2" xfId="7"/>
    <cellStyle name="Millares 3" xfId="6"/>
    <cellStyle name="Millares 4" xfId="11"/>
    <cellStyle name="Moneda" xfId="10" builtinId="4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H129" sqref="H129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2" ht="22.5" x14ac:dyDescent="0.25">
      <c r="A1" s="56" t="s">
        <v>1</v>
      </c>
      <c r="B1" s="57"/>
      <c r="C1" s="57"/>
      <c r="D1" s="57"/>
      <c r="E1" s="57"/>
      <c r="F1" s="57"/>
      <c r="G1" s="57"/>
      <c r="H1" s="58"/>
      <c r="I1" s="28" t="s">
        <v>90</v>
      </c>
      <c r="J1" s="29" t="s">
        <v>91</v>
      </c>
      <c r="K1" s="45">
        <v>2814120.95</v>
      </c>
    </row>
    <row r="2" spans="1:12" ht="22.5" x14ac:dyDescent="0.25">
      <c r="A2" s="59" t="s">
        <v>4</v>
      </c>
      <c r="B2" s="60"/>
      <c r="C2" s="60"/>
      <c r="D2" s="60"/>
      <c r="E2" s="60"/>
      <c r="F2" s="60"/>
      <c r="G2" s="60"/>
      <c r="H2" s="61"/>
      <c r="I2" s="30" t="s">
        <v>92</v>
      </c>
      <c r="J2" s="31" t="s">
        <v>93</v>
      </c>
      <c r="K2" s="46">
        <v>4657401.9800000004</v>
      </c>
      <c r="L2" s="33">
        <f>+I19+I22+I23+I24+I25+I27+I29+I30+I33+I34+I49+I50+I54+I94+I97+I98+I100+I102+I104+I108+I109</f>
        <v>264825.44999999995</v>
      </c>
    </row>
    <row r="3" spans="1:12" s="5" customFormat="1" x14ac:dyDescent="0.25">
      <c r="A3" s="59" t="s">
        <v>5</v>
      </c>
      <c r="B3" s="60"/>
      <c r="C3" s="60"/>
      <c r="D3" s="60"/>
      <c r="E3" s="60"/>
      <c r="F3" s="60"/>
      <c r="G3" s="60"/>
      <c r="H3" s="61"/>
      <c r="I3" s="5" t="s">
        <v>94</v>
      </c>
      <c r="J3" s="5" t="s">
        <v>95</v>
      </c>
      <c r="K3" s="47">
        <v>1609621</v>
      </c>
    </row>
    <row r="4" spans="1:12" x14ac:dyDescent="0.25">
      <c r="A4" s="59" t="s">
        <v>107</v>
      </c>
      <c r="B4" s="60"/>
      <c r="C4" s="60"/>
      <c r="D4" s="60"/>
      <c r="E4" s="60"/>
      <c r="F4" s="60"/>
      <c r="G4" s="60"/>
      <c r="H4" s="61"/>
      <c r="I4" t="s">
        <v>96</v>
      </c>
      <c r="J4" t="s">
        <v>97</v>
      </c>
      <c r="K4" s="48">
        <v>5793.84</v>
      </c>
    </row>
    <row r="5" spans="1:12" ht="15.75" thickBot="1" x14ac:dyDescent="0.3">
      <c r="A5" s="62" t="s">
        <v>0</v>
      </c>
      <c r="B5" s="63"/>
      <c r="C5" s="63"/>
      <c r="D5" s="63"/>
      <c r="E5" s="63"/>
      <c r="F5" s="63"/>
      <c r="G5" s="63"/>
      <c r="H5" s="64"/>
      <c r="I5" t="s">
        <v>98</v>
      </c>
      <c r="J5" t="s">
        <v>99</v>
      </c>
      <c r="K5" s="25">
        <v>0</v>
      </c>
    </row>
    <row r="6" spans="1:12" s="2" customFormat="1" ht="15.75" thickBot="1" x14ac:dyDescent="0.3">
      <c r="A6" s="54" t="s">
        <v>2</v>
      </c>
      <c r="B6" s="54"/>
      <c r="C6" s="65" t="s">
        <v>6</v>
      </c>
      <c r="D6" s="66"/>
      <c r="E6" s="66"/>
      <c r="F6" s="66"/>
      <c r="G6" s="67"/>
      <c r="H6" s="68" t="s">
        <v>7</v>
      </c>
      <c r="I6" s="2" t="s">
        <v>100</v>
      </c>
      <c r="J6" s="2" t="s">
        <v>101</v>
      </c>
      <c r="K6" s="49">
        <v>184645.06</v>
      </c>
    </row>
    <row r="7" spans="1:12" ht="30.75" thickBot="1" x14ac:dyDescent="0.3">
      <c r="A7" s="55"/>
      <c r="B7" s="55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69"/>
      <c r="I7" s="51" t="s">
        <v>104</v>
      </c>
      <c r="J7" s="52" t="s">
        <v>105</v>
      </c>
      <c r="K7" s="50">
        <v>87749.88</v>
      </c>
      <c r="L7" s="25" t="e">
        <f>+J8-1088924.3</f>
        <v>#VALUE!</v>
      </c>
    </row>
    <row r="8" spans="1:12" x14ac:dyDescent="0.25">
      <c r="A8" s="70" t="s">
        <v>12</v>
      </c>
      <c r="B8" s="71"/>
      <c r="C8" s="22">
        <f t="shared" ref="C8:H8" si="0">SUM(C10,C18,C28,C38,C48,C58,C62,C70,C74)</f>
        <v>51937790</v>
      </c>
      <c r="D8" s="22">
        <f t="shared" si="0"/>
        <v>3570683.17</v>
      </c>
      <c r="E8" s="22">
        <f t="shared" si="0"/>
        <v>55508473.170000002</v>
      </c>
      <c r="F8" s="22">
        <f t="shared" si="0"/>
        <v>10505756.970000001</v>
      </c>
      <c r="G8" s="22">
        <f t="shared" si="0"/>
        <v>9364461.3599999994</v>
      </c>
      <c r="H8" s="22">
        <f t="shared" si="0"/>
        <v>45002716.200000003</v>
      </c>
      <c r="I8" t="s">
        <v>102</v>
      </c>
      <c r="J8" s="25" t="s">
        <v>103</v>
      </c>
      <c r="K8" s="53">
        <v>30263.39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I9" s="25">
        <f>+F8-G8</f>
        <v>1141295.6100000013</v>
      </c>
      <c r="J9" s="25">
        <f>+F8-G8</f>
        <v>1141295.6100000013</v>
      </c>
      <c r="K9" s="34">
        <f>+SUM(K1:K8)</f>
        <v>9389596.1000000015</v>
      </c>
      <c r="L9" s="36" t="s">
        <v>106</v>
      </c>
    </row>
    <row r="10" spans="1:12" x14ac:dyDescent="0.25">
      <c r="A10" s="72" t="s">
        <v>13</v>
      </c>
      <c r="B10" s="73"/>
      <c r="C10" s="23">
        <f>SUM(C11:C17)</f>
        <v>31575426</v>
      </c>
      <c r="D10" s="23">
        <f t="shared" ref="D10:G10" si="1">SUM(D11:D17)</f>
        <v>842444.39</v>
      </c>
      <c r="E10" s="23">
        <f t="shared" si="1"/>
        <v>32417870.390000001</v>
      </c>
      <c r="F10" s="23">
        <f t="shared" si="1"/>
        <v>6687081.0800000001</v>
      </c>
      <c r="G10" s="23">
        <f t="shared" si="1"/>
        <v>5821417.54</v>
      </c>
      <c r="H10" s="23">
        <f>SUM(H11:H17)</f>
        <v>25730789.310000002</v>
      </c>
      <c r="I10" s="25">
        <f>+F10-G10</f>
        <v>865663.54</v>
      </c>
      <c r="J10" s="25">
        <f>+I10+I18+I28+I48</f>
        <v>1141295.6099999999</v>
      </c>
      <c r="K10" s="25">
        <f>+F83-G83</f>
        <v>182415.41999999993</v>
      </c>
    </row>
    <row r="11" spans="1:12" x14ac:dyDescent="0.25">
      <c r="A11" s="9"/>
      <c r="B11" s="10" t="s">
        <v>14</v>
      </c>
      <c r="C11" s="44">
        <v>21104290</v>
      </c>
      <c r="D11" s="44">
        <v>600200</v>
      </c>
      <c r="E11" s="19">
        <f>+D11+C11</f>
        <v>21704490</v>
      </c>
      <c r="F11" s="44">
        <v>5314083</v>
      </c>
      <c r="G11" s="44">
        <v>5074994.87</v>
      </c>
      <c r="H11" s="19">
        <f>+E11-F11</f>
        <v>16390407</v>
      </c>
      <c r="I11" s="26">
        <f>+F11-G11</f>
        <v>239088.12999999989</v>
      </c>
      <c r="J11" s="25">
        <f>+I85+I93++I103</f>
        <v>182415.41999999993</v>
      </c>
      <c r="K11" s="25">
        <v>1412951</v>
      </c>
      <c r="L11" s="25">
        <f>+I11+I13-K11</f>
        <v>-711281.87000000011</v>
      </c>
    </row>
    <row r="12" spans="1:12" x14ac:dyDescent="0.25">
      <c r="A12" s="9"/>
      <c r="B12" s="10" t="s">
        <v>15</v>
      </c>
      <c r="C12" s="35">
        <v>0</v>
      </c>
      <c r="D12" s="37">
        <v>0</v>
      </c>
      <c r="E12" s="19">
        <f t="shared" ref="E12:E17" si="2">+D12+C12</f>
        <v>0</v>
      </c>
      <c r="F12" s="38">
        <v>0</v>
      </c>
      <c r="G12" s="38">
        <v>0</v>
      </c>
      <c r="H12" s="19">
        <f t="shared" ref="H12:H57" si="3">+E12-F12</f>
        <v>0</v>
      </c>
      <c r="I12" s="27">
        <f t="shared" ref="I12:I75" si="4">+F12-G12</f>
        <v>0</v>
      </c>
    </row>
    <row r="13" spans="1:12" x14ac:dyDescent="0.25">
      <c r="A13" s="9"/>
      <c r="B13" s="10" t="s">
        <v>16</v>
      </c>
      <c r="C13" s="44">
        <v>6094727</v>
      </c>
      <c r="D13" s="44">
        <v>114354.39</v>
      </c>
      <c r="E13" s="19">
        <f t="shared" si="2"/>
        <v>6209081.3899999997</v>
      </c>
      <c r="F13" s="44">
        <v>487984.5</v>
      </c>
      <c r="G13" s="44">
        <v>25403.5</v>
      </c>
      <c r="H13" s="19">
        <f t="shared" si="3"/>
        <v>5721096.8899999997</v>
      </c>
      <c r="I13" s="26">
        <f>+F13-G13</f>
        <v>462581</v>
      </c>
    </row>
    <row r="14" spans="1:12" x14ac:dyDescent="0.25">
      <c r="A14" s="9"/>
      <c r="B14" s="10" t="s">
        <v>17</v>
      </c>
      <c r="C14" s="44">
        <v>4376409</v>
      </c>
      <c r="D14" s="44">
        <v>127890</v>
      </c>
      <c r="E14" s="19">
        <f t="shared" si="2"/>
        <v>4504299</v>
      </c>
      <c r="F14" s="44">
        <v>885013.58</v>
      </c>
      <c r="G14" s="44">
        <v>721019.17</v>
      </c>
      <c r="H14" s="19">
        <f t="shared" si="3"/>
        <v>3619285.42</v>
      </c>
      <c r="I14" s="26">
        <f t="shared" si="4"/>
        <v>163994.40999999992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  <c r="J15" s="25" t="e">
        <f>+J9-#REF!</f>
        <v>#REF!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15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  <c r="O17" s="53">
        <v>30263.39</v>
      </c>
    </row>
    <row r="18" spans="1:15" x14ac:dyDescent="0.25">
      <c r="A18" s="72" t="s">
        <v>21</v>
      </c>
      <c r="B18" s="73"/>
      <c r="C18" s="23">
        <f t="shared" ref="C18:G18" si="5">SUM(C19:C27)</f>
        <v>4044459</v>
      </c>
      <c r="D18" s="23">
        <f t="shared" si="5"/>
        <v>1184223.3900000001</v>
      </c>
      <c r="E18" s="23">
        <f t="shared" si="5"/>
        <v>5228682.3900000006</v>
      </c>
      <c r="F18" s="23">
        <f t="shared" si="5"/>
        <v>1576695.91</v>
      </c>
      <c r="G18" s="23">
        <f t="shared" si="5"/>
        <v>1355226.16</v>
      </c>
      <c r="H18" s="23">
        <f>SUM(H19:H27)</f>
        <v>3651986.48</v>
      </c>
      <c r="I18" s="25">
        <f>+F18-G18</f>
        <v>221469.75</v>
      </c>
    </row>
    <row r="19" spans="1:15" x14ac:dyDescent="0.25">
      <c r="A19" s="9"/>
      <c r="B19" s="10" t="s">
        <v>22</v>
      </c>
      <c r="C19" s="44">
        <v>1702224</v>
      </c>
      <c r="D19" s="44">
        <v>1157688.1200000001</v>
      </c>
      <c r="E19" s="19">
        <f t="shared" ref="E19:E57" si="6">+D19+C19</f>
        <v>2859912.12</v>
      </c>
      <c r="F19" s="44">
        <v>1231009.9099999999</v>
      </c>
      <c r="G19" s="44">
        <v>1176438.96</v>
      </c>
      <c r="H19" s="19">
        <f t="shared" si="3"/>
        <v>1628902.2100000002</v>
      </c>
      <c r="I19" s="32">
        <f t="shared" si="4"/>
        <v>54570.949999999953</v>
      </c>
    </row>
    <row r="20" spans="1:15" x14ac:dyDescent="0.25">
      <c r="A20" s="9"/>
      <c r="B20" s="10" t="s">
        <v>23</v>
      </c>
      <c r="C20" s="44">
        <v>21500</v>
      </c>
      <c r="D20" s="44">
        <v>23585.66</v>
      </c>
      <c r="E20" s="19">
        <f t="shared" si="6"/>
        <v>45085.66</v>
      </c>
      <c r="F20" s="44">
        <v>27185.66</v>
      </c>
      <c r="G20" s="44">
        <v>27145.919999999998</v>
      </c>
      <c r="H20" s="19">
        <f t="shared" si="3"/>
        <v>17900.000000000004</v>
      </c>
      <c r="I20" s="25">
        <f t="shared" si="4"/>
        <v>39.740000000001601</v>
      </c>
    </row>
    <row r="21" spans="1:15" x14ac:dyDescent="0.25">
      <c r="A21" s="9"/>
      <c r="B21" s="10" t="s">
        <v>24</v>
      </c>
      <c r="C21" s="39">
        <v>0</v>
      </c>
      <c r="D21" s="39">
        <v>0</v>
      </c>
      <c r="E21" s="19">
        <f>+D21+C21</f>
        <v>0</v>
      </c>
      <c r="F21" s="40">
        <v>0</v>
      </c>
      <c r="G21" s="40">
        <v>0</v>
      </c>
      <c r="H21" s="19">
        <f t="shared" si="3"/>
        <v>0</v>
      </c>
      <c r="I21" s="27">
        <f t="shared" si="4"/>
        <v>0</v>
      </c>
    </row>
    <row r="22" spans="1:15" x14ac:dyDescent="0.25">
      <c r="A22" s="9"/>
      <c r="B22" s="10" t="s">
        <v>25</v>
      </c>
      <c r="C22" s="44">
        <v>847128</v>
      </c>
      <c r="D22" s="44">
        <v>-11020.5</v>
      </c>
      <c r="E22" s="19">
        <f>+D22+C22</f>
        <v>836107.5</v>
      </c>
      <c r="F22" s="44">
        <v>77645.929999999993</v>
      </c>
      <c r="G22" s="44">
        <v>4874.72</v>
      </c>
      <c r="H22" s="19">
        <f t="shared" si="3"/>
        <v>758461.57000000007</v>
      </c>
      <c r="I22" s="32">
        <f t="shared" si="4"/>
        <v>72771.209999999992</v>
      </c>
    </row>
    <row r="23" spans="1:15" x14ac:dyDescent="0.25">
      <c r="A23" s="9"/>
      <c r="B23" s="10" t="s">
        <v>26</v>
      </c>
      <c r="C23" s="44">
        <v>92622</v>
      </c>
      <c r="D23" s="44">
        <v>6345.04</v>
      </c>
      <c r="E23" s="19">
        <f t="shared" si="6"/>
        <v>98967.039999999994</v>
      </c>
      <c r="F23" s="44">
        <v>58755.28</v>
      </c>
      <c r="G23" s="44">
        <v>54006.98</v>
      </c>
      <c r="H23" s="19">
        <f t="shared" si="3"/>
        <v>40211.759999999995</v>
      </c>
      <c r="I23" s="32">
        <f t="shared" si="4"/>
        <v>4748.2999999999956</v>
      </c>
    </row>
    <row r="24" spans="1:15" x14ac:dyDescent="0.25">
      <c r="A24" s="9"/>
      <c r="B24" s="10" t="s">
        <v>27</v>
      </c>
      <c r="C24" s="44">
        <v>402000</v>
      </c>
      <c r="D24" s="44">
        <v>17494.32</v>
      </c>
      <c r="E24" s="19">
        <f t="shared" si="6"/>
        <v>419494.32</v>
      </c>
      <c r="F24" s="44">
        <v>113494.32</v>
      </c>
      <c r="G24" s="44">
        <v>64483.33</v>
      </c>
      <c r="H24" s="19">
        <f t="shared" si="3"/>
        <v>306000</v>
      </c>
      <c r="I24" s="32">
        <f t="shared" si="4"/>
        <v>49010.990000000005</v>
      </c>
    </row>
    <row r="25" spans="1:15" x14ac:dyDescent="0.25">
      <c r="A25" s="9"/>
      <c r="B25" s="10" t="s">
        <v>28</v>
      </c>
      <c r="C25" s="44">
        <v>295600</v>
      </c>
      <c r="D25" s="44">
        <v>10215.540000000001</v>
      </c>
      <c r="E25" s="19">
        <f t="shared" si="6"/>
        <v>305815.53999999998</v>
      </c>
      <c r="F25" s="44">
        <v>32963.949999999997</v>
      </c>
      <c r="G25" s="44">
        <v>14384</v>
      </c>
      <c r="H25" s="19">
        <f t="shared" si="3"/>
        <v>272851.58999999997</v>
      </c>
      <c r="I25" s="32">
        <f t="shared" si="4"/>
        <v>18579.949999999997</v>
      </c>
    </row>
    <row r="26" spans="1:15" x14ac:dyDescent="0.25">
      <c r="A26" s="9"/>
      <c r="B26" s="10" t="s">
        <v>29</v>
      </c>
      <c r="C26" s="39">
        <v>0</v>
      </c>
      <c r="D26" s="39">
        <v>0</v>
      </c>
      <c r="E26" s="19">
        <f t="shared" si="6"/>
        <v>0</v>
      </c>
      <c r="F26" s="40">
        <v>0</v>
      </c>
      <c r="G26" s="40">
        <v>0</v>
      </c>
      <c r="H26" s="19">
        <f t="shared" si="3"/>
        <v>0</v>
      </c>
      <c r="I26" s="27">
        <f t="shared" si="4"/>
        <v>0</v>
      </c>
    </row>
    <row r="27" spans="1:15" x14ac:dyDescent="0.25">
      <c r="A27" s="9"/>
      <c r="B27" s="10" t="s">
        <v>30</v>
      </c>
      <c r="C27" s="44">
        <v>683385</v>
      </c>
      <c r="D27" s="44">
        <v>-20084.79</v>
      </c>
      <c r="E27" s="19">
        <f t="shared" si="6"/>
        <v>663300.21</v>
      </c>
      <c r="F27" s="44">
        <v>35640.86</v>
      </c>
      <c r="G27" s="44">
        <v>13892.25</v>
      </c>
      <c r="H27" s="19">
        <f t="shared" si="3"/>
        <v>627659.35</v>
      </c>
      <c r="I27" s="32">
        <f t="shared" si="4"/>
        <v>21748.61</v>
      </c>
    </row>
    <row r="28" spans="1:15" x14ac:dyDescent="0.25">
      <c r="A28" s="72" t="s">
        <v>31</v>
      </c>
      <c r="B28" s="73"/>
      <c r="C28" s="23">
        <f t="shared" ref="C28:H28" si="7">SUM(C29:C37)</f>
        <v>14306945</v>
      </c>
      <c r="D28" s="23">
        <f t="shared" si="7"/>
        <v>1511515.39</v>
      </c>
      <c r="E28" s="23">
        <f t="shared" si="7"/>
        <v>15818460.390000001</v>
      </c>
      <c r="F28" s="23">
        <f t="shared" si="7"/>
        <v>2207979.98</v>
      </c>
      <c r="G28" s="23">
        <f t="shared" si="7"/>
        <v>2153817.66</v>
      </c>
      <c r="H28" s="23">
        <f t="shared" si="7"/>
        <v>13610480.41</v>
      </c>
      <c r="I28" s="27">
        <f>+F28-G28</f>
        <v>54162.319999999832</v>
      </c>
    </row>
    <row r="29" spans="1:15" x14ac:dyDescent="0.25">
      <c r="A29" s="9"/>
      <c r="B29" s="10" t="s">
        <v>32</v>
      </c>
      <c r="C29" s="44">
        <v>1612468</v>
      </c>
      <c r="D29" s="44">
        <v>-258872.86</v>
      </c>
      <c r="E29" s="19">
        <f t="shared" si="6"/>
        <v>1353595.1400000001</v>
      </c>
      <c r="F29" s="44">
        <v>91035.02</v>
      </c>
      <c r="G29" s="44">
        <v>91035.02</v>
      </c>
      <c r="H29" s="19">
        <f t="shared" si="3"/>
        <v>1262560.1200000001</v>
      </c>
      <c r="I29" s="32">
        <f t="shared" si="4"/>
        <v>0</v>
      </c>
    </row>
    <row r="30" spans="1:15" x14ac:dyDescent="0.25">
      <c r="A30" s="9"/>
      <c r="B30" s="10" t="s">
        <v>33</v>
      </c>
      <c r="C30" s="44">
        <v>872614</v>
      </c>
      <c r="D30" s="44">
        <v>-64333.4</v>
      </c>
      <c r="E30" s="19">
        <f t="shared" si="6"/>
        <v>808280.6</v>
      </c>
      <c r="F30" s="44">
        <v>52714.6</v>
      </c>
      <c r="G30" s="44">
        <v>52714.6</v>
      </c>
      <c r="H30" s="19">
        <f t="shared" si="3"/>
        <v>755566</v>
      </c>
      <c r="I30" s="32">
        <f t="shared" si="4"/>
        <v>0</v>
      </c>
    </row>
    <row r="31" spans="1:15" x14ac:dyDescent="0.25">
      <c r="A31" s="9"/>
      <c r="B31" s="10" t="s">
        <v>34</v>
      </c>
      <c r="C31" s="44">
        <v>4265121</v>
      </c>
      <c r="D31" s="44">
        <v>893809.58</v>
      </c>
      <c r="E31" s="19">
        <f t="shared" si="6"/>
        <v>5158930.58</v>
      </c>
      <c r="F31" s="44">
        <v>877045.09</v>
      </c>
      <c r="G31" s="44">
        <v>870318.21</v>
      </c>
      <c r="H31" s="19">
        <f t="shared" si="3"/>
        <v>4281885.49</v>
      </c>
      <c r="I31" s="27">
        <f t="shared" si="4"/>
        <v>6726.8800000000047</v>
      </c>
    </row>
    <row r="32" spans="1:15" x14ac:dyDescent="0.25">
      <c r="A32" s="9"/>
      <c r="B32" s="10" t="s">
        <v>35</v>
      </c>
      <c r="C32" s="44">
        <v>899200</v>
      </c>
      <c r="D32" s="41">
        <v>0</v>
      </c>
      <c r="E32" s="19">
        <f t="shared" si="6"/>
        <v>899200</v>
      </c>
      <c r="F32" s="42">
        <v>0</v>
      </c>
      <c r="G32" s="42">
        <v>0</v>
      </c>
      <c r="H32" s="19">
        <f t="shared" si="3"/>
        <v>899200</v>
      </c>
      <c r="I32" s="27">
        <f t="shared" si="4"/>
        <v>0</v>
      </c>
    </row>
    <row r="33" spans="1:9" x14ac:dyDescent="0.25">
      <c r="A33" s="9"/>
      <c r="B33" s="10" t="s">
        <v>36</v>
      </c>
      <c r="C33" s="44">
        <v>2192205</v>
      </c>
      <c r="D33" s="44">
        <v>657649.07999999996</v>
      </c>
      <c r="E33" s="19">
        <f t="shared" si="6"/>
        <v>2849854.08</v>
      </c>
      <c r="F33" s="44">
        <v>337230.08000000002</v>
      </c>
      <c r="G33" s="44">
        <v>313253.03999999998</v>
      </c>
      <c r="H33" s="19">
        <f>+E33-F33</f>
        <v>2512624</v>
      </c>
      <c r="I33" s="32">
        <f>+F33-G33</f>
        <v>23977.040000000037</v>
      </c>
    </row>
    <row r="34" spans="1:9" x14ac:dyDescent="0.25">
      <c r="A34" s="9"/>
      <c r="B34" s="10" t="s">
        <v>37</v>
      </c>
      <c r="C34" s="44">
        <v>437336</v>
      </c>
      <c r="D34" s="44">
        <v>66609</v>
      </c>
      <c r="E34" s="19">
        <f t="shared" si="6"/>
        <v>503945</v>
      </c>
      <c r="F34" s="44">
        <v>106027.4</v>
      </c>
      <c r="G34" s="44">
        <v>86609</v>
      </c>
      <c r="H34" s="19">
        <f t="shared" si="3"/>
        <v>397917.6</v>
      </c>
      <c r="I34" s="32">
        <f t="shared" si="4"/>
        <v>19418.399999999994</v>
      </c>
    </row>
    <row r="35" spans="1:9" x14ac:dyDescent="0.25">
      <c r="A35" s="9"/>
      <c r="B35" s="10" t="s">
        <v>38</v>
      </c>
      <c r="C35" s="44">
        <v>159379</v>
      </c>
      <c r="D35" s="44">
        <v>14101.99</v>
      </c>
      <c r="E35" s="19">
        <f t="shared" si="6"/>
        <v>173480.99</v>
      </c>
      <c r="F35" s="44">
        <v>28557.99</v>
      </c>
      <c r="G35" s="44">
        <v>28557.99</v>
      </c>
      <c r="H35" s="19">
        <f t="shared" si="3"/>
        <v>144923</v>
      </c>
      <c r="I35" s="27">
        <f t="shared" si="4"/>
        <v>0</v>
      </c>
    </row>
    <row r="36" spans="1:9" x14ac:dyDescent="0.25">
      <c r="A36" s="9"/>
      <c r="B36" s="10" t="s">
        <v>39</v>
      </c>
      <c r="C36" s="44">
        <v>529500</v>
      </c>
      <c r="D36" s="44">
        <v>1500</v>
      </c>
      <c r="E36" s="19">
        <f t="shared" si="6"/>
        <v>531000</v>
      </c>
      <c r="F36" s="44">
        <v>8904.01</v>
      </c>
      <c r="G36" s="42">
        <v>4864.01</v>
      </c>
      <c r="H36" s="19">
        <f t="shared" si="3"/>
        <v>522095.99</v>
      </c>
      <c r="I36" s="27">
        <f t="shared" si="4"/>
        <v>4040</v>
      </c>
    </row>
    <row r="37" spans="1:9" x14ac:dyDescent="0.25">
      <c r="A37" s="9"/>
      <c r="B37" s="10" t="s">
        <v>40</v>
      </c>
      <c r="C37" s="44">
        <v>3339122</v>
      </c>
      <c r="D37" s="44">
        <v>201052</v>
      </c>
      <c r="E37" s="19">
        <f t="shared" si="6"/>
        <v>3540174</v>
      </c>
      <c r="F37" s="42">
        <v>706465.79</v>
      </c>
      <c r="G37" s="44">
        <v>706465.79</v>
      </c>
      <c r="H37" s="19">
        <f t="shared" si="3"/>
        <v>2833708.21</v>
      </c>
      <c r="I37" s="27">
        <f t="shared" si="4"/>
        <v>0</v>
      </c>
    </row>
    <row r="38" spans="1:9" x14ac:dyDescent="0.25">
      <c r="A38" s="72" t="s">
        <v>41</v>
      </c>
      <c r="B38" s="73"/>
      <c r="C38" s="23">
        <f t="shared" ref="C38:H38" si="8">SUM(C39:C47)</f>
        <v>367761</v>
      </c>
      <c r="D38" s="23">
        <f t="shared" si="8"/>
        <v>32500</v>
      </c>
      <c r="E38" s="23">
        <f t="shared" si="8"/>
        <v>400261</v>
      </c>
      <c r="F38" s="23">
        <f t="shared" si="8"/>
        <v>34000</v>
      </c>
      <c r="G38" s="23">
        <f t="shared" si="8"/>
        <v>34000</v>
      </c>
      <c r="H38" s="23">
        <f t="shared" si="8"/>
        <v>366261</v>
      </c>
      <c r="I38" s="27">
        <f>+F38-G38</f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7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7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7">
        <f t="shared" si="4"/>
        <v>0</v>
      </c>
    </row>
    <row r="42" spans="1:9" x14ac:dyDescent="0.25">
      <c r="A42" s="9"/>
      <c r="B42" s="10" t="s">
        <v>45</v>
      </c>
      <c r="C42" s="44">
        <v>367761</v>
      </c>
      <c r="D42" s="44">
        <v>32500</v>
      </c>
      <c r="E42" s="19">
        <f t="shared" si="6"/>
        <v>400261</v>
      </c>
      <c r="F42" s="44">
        <v>34000</v>
      </c>
      <c r="G42" s="44">
        <v>34000</v>
      </c>
      <c r="H42" s="19">
        <f t="shared" si="3"/>
        <v>366261</v>
      </c>
      <c r="I42" s="27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7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7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7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7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7">
        <f t="shared" si="4"/>
        <v>0</v>
      </c>
    </row>
    <row r="48" spans="1:9" x14ac:dyDescent="0.25">
      <c r="A48" s="72" t="s">
        <v>51</v>
      </c>
      <c r="B48" s="73"/>
      <c r="C48" s="23">
        <f t="shared" ref="C48:H48" si="9">SUM(C49:C57)</f>
        <v>1643199</v>
      </c>
      <c r="D48" s="23">
        <f t="shared" si="9"/>
        <v>0</v>
      </c>
      <c r="E48" s="23">
        <f t="shared" si="9"/>
        <v>1643199</v>
      </c>
      <c r="F48" s="23">
        <f t="shared" si="9"/>
        <v>0</v>
      </c>
      <c r="G48" s="23">
        <f t="shared" si="9"/>
        <v>0</v>
      </c>
      <c r="H48" s="23">
        <f t="shared" si="9"/>
        <v>1643199</v>
      </c>
      <c r="I48" s="27">
        <f>+F48-G48</f>
        <v>0</v>
      </c>
    </row>
    <row r="49" spans="1:9" x14ac:dyDescent="0.25">
      <c r="A49" s="9"/>
      <c r="B49" s="10" t="s">
        <v>52</v>
      </c>
      <c r="C49" s="44">
        <v>371051</v>
      </c>
      <c r="D49" s="43">
        <v>0</v>
      </c>
      <c r="E49" s="19">
        <f t="shared" si="6"/>
        <v>371051</v>
      </c>
      <c r="F49" s="44">
        <v>0</v>
      </c>
      <c r="G49" s="44">
        <v>0</v>
      </c>
      <c r="H49" s="19">
        <f t="shared" si="3"/>
        <v>371051</v>
      </c>
      <c r="I49" s="32">
        <f>+F49-G49</f>
        <v>0</v>
      </c>
    </row>
    <row r="50" spans="1:9" x14ac:dyDescent="0.25">
      <c r="A50" s="9"/>
      <c r="B50" s="10" t="s">
        <v>53</v>
      </c>
      <c r="C50" s="44">
        <v>217320</v>
      </c>
      <c r="D50" s="43">
        <v>0</v>
      </c>
      <c r="E50" s="19">
        <f t="shared" si="6"/>
        <v>217320</v>
      </c>
      <c r="F50" s="44">
        <v>0</v>
      </c>
      <c r="G50" s="44">
        <v>0</v>
      </c>
      <c r="H50" s="19">
        <f t="shared" si="3"/>
        <v>217320</v>
      </c>
      <c r="I50" s="32">
        <f>+F50-G50</f>
        <v>0</v>
      </c>
    </row>
    <row r="51" spans="1:9" x14ac:dyDescent="0.25">
      <c r="A51" s="9"/>
      <c r="B51" s="10" t="s">
        <v>54</v>
      </c>
      <c r="C51" s="43">
        <v>0</v>
      </c>
      <c r="D51" s="43">
        <v>0</v>
      </c>
      <c r="E51" s="19">
        <f t="shared" si="6"/>
        <v>0</v>
      </c>
      <c r="F51" s="44">
        <v>0</v>
      </c>
      <c r="G51" s="44">
        <v>0</v>
      </c>
      <c r="H51" s="19">
        <f t="shared" si="3"/>
        <v>0</v>
      </c>
      <c r="I51" s="27">
        <f t="shared" si="4"/>
        <v>0</v>
      </c>
    </row>
    <row r="52" spans="1:9" x14ac:dyDescent="0.25">
      <c r="A52" s="9"/>
      <c r="B52" s="10" t="s">
        <v>55</v>
      </c>
      <c r="C52" s="43">
        <v>0</v>
      </c>
      <c r="D52" s="43">
        <v>0</v>
      </c>
      <c r="E52" s="19">
        <f t="shared" si="6"/>
        <v>0</v>
      </c>
      <c r="F52" s="44">
        <v>0</v>
      </c>
      <c r="G52" s="44">
        <v>0</v>
      </c>
      <c r="H52" s="19">
        <f t="shared" si="3"/>
        <v>0</v>
      </c>
      <c r="I52" s="27">
        <f t="shared" si="4"/>
        <v>0</v>
      </c>
    </row>
    <row r="53" spans="1:9" x14ac:dyDescent="0.25">
      <c r="A53" s="9"/>
      <c r="B53" s="10" t="s">
        <v>56</v>
      </c>
      <c r="C53" s="43">
        <v>0</v>
      </c>
      <c r="D53" s="43">
        <v>0</v>
      </c>
      <c r="E53" s="19">
        <f t="shared" si="6"/>
        <v>0</v>
      </c>
      <c r="F53" s="44">
        <v>0</v>
      </c>
      <c r="G53" s="44">
        <v>0</v>
      </c>
      <c r="H53" s="19">
        <f t="shared" si="3"/>
        <v>0</v>
      </c>
      <c r="I53" s="27">
        <f t="shared" si="4"/>
        <v>0</v>
      </c>
    </row>
    <row r="54" spans="1:9" x14ac:dyDescent="0.25">
      <c r="A54" s="9"/>
      <c r="B54" s="10" t="s">
        <v>57</v>
      </c>
      <c r="C54" s="44">
        <v>1054828</v>
      </c>
      <c r="D54" s="43">
        <v>0</v>
      </c>
      <c r="E54" s="19">
        <f t="shared" si="6"/>
        <v>1054828</v>
      </c>
      <c r="F54" s="44">
        <v>0</v>
      </c>
      <c r="G54" s="44">
        <v>0</v>
      </c>
      <c r="H54" s="19">
        <f t="shared" si="3"/>
        <v>1054828</v>
      </c>
      <c r="I54" s="32">
        <f>+F54-G54</f>
        <v>0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7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7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7">
        <f t="shared" si="4"/>
        <v>0</v>
      </c>
    </row>
    <row r="58" spans="1:9" x14ac:dyDescent="0.25">
      <c r="A58" s="72" t="s">
        <v>61</v>
      </c>
      <c r="B58" s="73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7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7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7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7">
        <f t="shared" si="4"/>
        <v>0</v>
      </c>
    </row>
    <row r="62" spans="1:9" x14ac:dyDescent="0.25">
      <c r="A62" s="72" t="s">
        <v>65</v>
      </c>
      <c r="B62" s="73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7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7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7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7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7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7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7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7">
        <f t="shared" si="4"/>
        <v>0</v>
      </c>
    </row>
    <row r="70" spans="1:9" x14ac:dyDescent="0.25">
      <c r="A70" s="72" t="s">
        <v>73</v>
      </c>
      <c r="B70" s="73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7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7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7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7">
        <f t="shared" si="4"/>
        <v>0</v>
      </c>
    </row>
    <row r="74" spans="1:9" x14ac:dyDescent="0.25">
      <c r="A74" s="72" t="s">
        <v>77</v>
      </c>
      <c r="B74" s="73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7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7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7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7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7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7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7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7">
        <f t="shared" si="18"/>
        <v>0</v>
      </c>
    </row>
    <row r="82" spans="1:9" x14ac:dyDescent="0.25">
      <c r="A82" s="74"/>
      <c r="B82" s="75"/>
      <c r="C82" s="8"/>
      <c r="D82" s="8"/>
      <c r="E82" s="19"/>
      <c r="F82" s="8"/>
      <c r="G82" s="8"/>
      <c r="H82" s="8"/>
      <c r="I82" s="27">
        <f t="shared" si="18"/>
        <v>0</v>
      </c>
    </row>
    <row r="83" spans="1:9" x14ac:dyDescent="0.25">
      <c r="A83" s="72" t="s">
        <v>85</v>
      </c>
      <c r="B83" s="73"/>
      <c r="C83" s="23">
        <f t="shared" ref="C83:H83" si="19">SUM(C85,C93,C103,C113,C123,C133,C137,C145,C149)</f>
        <v>29568111</v>
      </c>
      <c r="D83" s="23">
        <f t="shared" si="19"/>
        <v>2467186</v>
      </c>
      <c r="E83" s="23">
        <f t="shared" si="19"/>
        <v>32035297</v>
      </c>
      <c r="F83" s="23">
        <f>SUM(F85,F93,F103,F113,F123,F133,F137,F145,F149)</f>
        <v>6687081.0899999999</v>
      </c>
      <c r="G83" s="23">
        <f t="shared" si="19"/>
        <v>6504665.6699999999</v>
      </c>
      <c r="H83" s="23">
        <f t="shared" si="19"/>
        <v>25348215.91</v>
      </c>
      <c r="I83" s="27">
        <f t="shared" si="18"/>
        <v>182415.41999999993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7">
        <f t="shared" si="18"/>
        <v>0</v>
      </c>
    </row>
    <row r="85" spans="1:9" x14ac:dyDescent="0.25">
      <c r="A85" s="72" t="s">
        <v>13</v>
      </c>
      <c r="B85" s="73"/>
      <c r="C85" s="23">
        <f t="shared" ref="C85:H85" si="20">SUM(C86:C92)</f>
        <v>29568111</v>
      </c>
      <c r="D85" s="23">
        <f t="shared" si="20"/>
        <v>842444.39</v>
      </c>
      <c r="E85" s="23">
        <f t="shared" si="20"/>
        <v>30410555.390000001</v>
      </c>
      <c r="F85" s="23">
        <f t="shared" si="20"/>
        <v>6687081.0899999999</v>
      </c>
      <c r="G85" s="23">
        <f t="shared" si="20"/>
        <v>6504665.6699999999</v>
      </c>
      <c r="H85" s="23">
        <f t="shared" si="20"/>
        <v>23723474.300000001</v>
      </c>
      <c r="I85" s="27">
        <f>+F85-G85</f>
        <v>182415.41999999993</v>
      </c>
    </row>
    <row r="86" spans="1:9" x14ac:dyDescent="0.25">
      <c r="A86" s="9"/>
      <c r="B86" s="10" t="s">
        <v>14</v>
      </c>
      <c r="C86" s="16">
        <v>21104290</v>
      </c>
      <c r="D86" s="16">
        <v>600200</v>
      </c>
      <c r="E86" s="19">
        <f t="shared" ref="E86:E92" si="21">SUM(C86,D86)</f>
        <v>21704490</v>
      </c>
      <c r="F86" s="16">
        <v>5314083</v>
      </c>
      <c r="G86" s="16">
        <v>5314083</v>
      </c>
      <c r="H86" s="19">
        <f t="shared" ref="H86:H102" si="22">SUM(E86-F86)</f>
        <v>16390407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7">
        <f t="shared" si="18"/>
        <v>0</v>
      </c>
    </row>
    <row r="88" spans="1:9" x14ac:dyDescent="0.25">
      <c r="A88" s="9"/>
      <c r="B88" s="10" t="s">
        <v>16</v>
      </c>
      <c r="C88" s="16">
        <v>4087412</v>
      </c>
      <c r="D88" s="16">
        <v>114354.39</v>
      </c>
      <c r="E88" s="19">
        <f t="shared" si="21"/>
        <v>4201766.3899999997</v>
      </c>
      <c r="F88" s="16">
        <v>487984.5</v>
      </c>
      <c r="G88" s="16">
        <v>469563.5</v>
      </c>
      <c r="H88" s="19">
        <f t="shared" si="22"/>
        <v>3713781.8899999997</v>
      </c>
      <c r="I88" s="26">
        <f t="shared" si="18"/>
        <v>18421</v>
      </c>
    </row>
    <row r="89" spans="1:9" x14ac:dyDescent="0.25">
      <c r="A89" s="9"/>
      <c r="B89" s="10" t="s">
        <v>17</v>
      </c>
      <c r="C89" s="16">
        <v>4376409</v>
      </c>
      <c r="D89" s="16">
        <v>127890</v>
      </c>
      <c r="E89" s="19">
        <f t="shared" si="21"/>
        <v>4504299</v>
      </c>
      <c r="F89" s="16">
        <v>885013.59</v>
      </c>
      <c r="G89" s="16">
        <v>721019.17</v>
      </c>
      <c r="H89" s="19">
        <f t="shared" si="22"/>
        <v>3619285.41</v>
      </c>
      <c r="I89" s="26">
        <f t="shared" si="18"/>
        <v>163994.41999999993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7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7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7">
        <f t="shared" si="18"/>
        <v>0</v>
      </c>
    </row>
    <row r="93" spans="1:9" x14ac:dyDescent="0.25">
      <c r="A93" s="72" t="s">
        <v>21</v>
      </c>
      <c r="B93" s="73"/>
      <c r="C93" s="23">
        <f t="shared" ref="C93:H93" si="23">SUM(C94:C102)</f>
        <v>0</v>
      </c>
      <c r="D93" s="23">
        <f t="shared" si="23"/>
        <v>0</v>
      </c>
      <c r="E93" s="23">
        <f t="shared" si="23"/>
        <v>0</v>
      </c>
      <c r="F93" s="23">
        <f t="shared" si="23"/>
        <v>0</v>
      </c>
      <c r="G93" s="23">
        <f t="shared" si="23"/>
        <v>0</v>
      </c>
      <c r="H93" s="23">
        <f t="shared" si="23"/>
        <v>0</v>
      </c>
      <c r="I93" s="27">
        <f>+F93-G93</f>
        <v>0</v>
      </c>
    </row>
    <row r="94" spans="1:9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4">SUM(C94,D94)</f>
        <v>0</v>
      </c>
      <c r="F94" s="16">
        <v>0</v>
      </c>
      <c r="G94" s="16">
        <v>0</v>
      </c>
      <c r="H94" s="19">
        <f t="shared" si="22"/>
        <v>0</v>
      </c>
      <c r="I94" s="32">
        <f t="shared" si="18"/>
        <v>0</v>
      </c>
    </row>
    <row r="95" spans="1:9" x14ac:dyDescent="0.25">
      <c r="A95" s="9"/>
      <c r="B95" s="10" t="s">
        <v>23</v>
      </c>
      <c r="C95" s="16">
        <v>0</v>
      </c>
      <c r="D95" s="16">
        <v>0</v>
      </c>
      <c r="E95" s="19">
        <f t="shared" si="24"/>
        <v>0</v>
      </c>
      <c r="F95" s="16">
        <v>0</v>
      </c>
      <c r="G95" s="16">
        <v>0</v>
      </c>
      <c r="H95" s="19">
        <f t="shared" si="22"/>
        <v>0</v>
      </c>
      <c r="I95" s="27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7">
        <f t="shared" si="18"/>
        <v>0</v>
      </c>
    </row>
    <row r="97" spans="1:10" x14ac:dyDescent="0.25">
      <c r="A97" s="9"/>
      <c r="B97" s="10" t="s">
        <v>25</v>
      </c>
      <c r="C97" s="16">
        <v>0</v>
      </c>
      <c r="D97" s="16">
        <v>0</v>
      </c>
      <c r="E97" s="19">
        <f t="shared" si="24"/>
        <v>0</v>
      </c>
      <c r="F97" s="16">
        <v>0</v>
      </c>
      <c r="G97" s="16">
        <v>0</v>
      </c>
      <c r="H97" s="19">
        <f t="shared" si="22"/>
        <v>0</v>
      </c>
      <c r="I97" s="32">
        <f t="shared" si="18"/>
        <v>0</v>
      </c>
    </row>
    <row r="98" spans="1:10" x14ac:dyDescent="0.25">
      <c r="A98" s="9"/>
      <c r="B98" s="10" t="s">
        <v>26</v>
      </c>
      <c r="C98" s="16">
        <v>0</v>
      </c>
      <c r="D98" s="16">
        <v>0</v>
      </c>
      <c r="E98" s="19">
        <f t="shared" si="24"/>
        <v>0</v>
      </c>
      <c r="F98" s="16">
        <v>0</v>
      </c>
      <c r="G98" s="16">
        <v>0</v>
      </c>
      <c r="H98" s="19">
        <f t="shared" si="22"/>
        <v>0</v>
      </c>
      <c r="I98" s="32">
        <f t="shared" si="18"/>
        <v>0</v>
      </c>
    </row>
    <row r="99" spans="1:10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7">
        <f t="shared" si="18"/>
        <v>0</v>
      </c>
    </row>
    <row r="100" spans="1:10" x14ac:dyDescent="0.25">
      <c r="A100" s="9"/>
      <c r="B100" s="10" t="s">
        <v>28</v>
      </c>
      <c r="C100" s="16">
        <v>0</v>
      </c>
      <c r="D100" s="16">
        <v>0</v>
      </c>
      <c r="E100" s="19">
        <f t="shared" si="24"/>
        <v>0</v>
      </c>
      <c r="F100" s="16">
        <v>0</v>
      </c>
      <c r="G100" s="16">
        <v>0</v>
      </c>
      <c r="H100" s="19">
        <f t="shared" si="22"/>
        <v>0</v>
      </c>
      <c r="I100" s="32">
        <f t="shared" si="18"/>
        <v>0</v>
      </c>
    </row>
    <row r="101" spans="1:10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7">
        <f t="shared" si="18"/>
        <v>0</v>
      </c>
    </row>
    <row r="102" spans="1:10" x14ac:dyDescent="0.25">
      <c r="A102" s="9"/>
      <c r="B102" s="10" t="s">
        <v>30</v>
      </c>
      <c r="C102" s="16">
        <v>0</v>
      </c>
      <c r="D102" s="16">
        <v>0</v>
      </c>
      <c r="E102" s="19">
        <f t="shared" si="24"/>
        <v>0</v>
      </c>
      <c r="F102" s="16">
        <v>0</v>
      </c>
      <c r="G102" s="16">
        <v>0</v>
      </c>
      <c r="H102" s="19">
        <f t="shared" si="22"/>
        <v>0</v>
      </c>
      <c r="I102" s="32">
        <f t="shared" si="18"/>
        <v>0</v>
      </c>
    </row>
    <row r="103" spans="1:10" x14ac:dyDescent="0.25">
      <c r="A103" s="72" t="s">
        <v>31</v>
      </c>
      <c r="B103" s="73"/>
      <c r="C103" s="23">
        <f t="shared" ref="C103:H103" si="25">SUM(C104:C112)</f>
        <v>0</v>
      </c>
      <c r="D103" s="23">
        <f t="shared" si="25"/>
        <v>1624741.6099999999</v>
      </c>
      <c r="E103" s="23">
        <f t="shared" si="25"/>
        <v>1624741.6099999999</v>
      </c>
      <c r="F103" s="23">
        <f t="shared" si="25"/>
        <v>0</v>
      </c>
      <c r="G103" s="23">
        <f t="shared" si="25"/>
        <v>0</v>
      </c>
      <c r="H103" s="23">
        <f t="shared" si="25"/>
        <v>1624741.6099999999</v>
      </c>
      <c r="I103" s="27">
        <f>+F103-G103</f>
        <v>0</v>
      </c>
      <c r="J103" s="25">
        <f>+I103+I93</f>
        <v>0</v>
      </c>
    </row>
    <row r="104" spans="1:10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  <c r="I104" s="32">
        <f t="shared" si="18"/>
        <v>0</v>
      </c>
    </row>
    <row r="105" spans="1:10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6">SUM(C105,D105)</f>
        <v>0</v>
      </c>
      <c r="F105" s="16">
        <v>0</v>
      </c>
      <c r="G105" s="16">
        <v>0</v>
      </c>
      <c r="H105" s="19">
        <f t="shared" ref="H105:H132" si="27">SUM(E105-F105)</f>
        <v>0</v>
      </c>
      <c r="I105" s="27">
        <f t="shared" si="18"/>
        <v>0</v>
      </c>
    </row>
    <row r="106" spans="1:10" x14ac:dyDescent="0.25">
      <c r="A106" s="9"/>
      <c r="B106" s="10" t="s">
        <v>34</v>
      </c>
      <c r="C106" s="16">
        <v>0</v>
      </c>
      <c r="D106" s="16">
        <v>799741.61</v>
      </c>
      <c r="E106" s="19">
        <f t="shared" si="26"/>
        <v>799741.61</v>
      </c>
      <c r="F106" s="16">
        <v>0</v>
      </c>
      <c r="G106" s="16">
        <v>0</v>
      </c>
      <c r="H106" s="19">
        <f t="shared" si="27"/>
        <v>799741.61</v>
      </c>
      <c r="I106" s="27">
        <f t="shared" si="18"/>
        <v>0</v>
      </c>
    </row>
    <row r="107" spans="1:10" x14ac:dyDescent="0.25">
      <c r="A107" s="9"/>
      <c r="B107" s="10" t="s">
        <v>35</v>
      </c>
      <c r="C107" s="16">
        <v>0</v>
      </c>
      <c r="D107" s="16">
        <v>0</v>
      </c>
      <c r="E107" s="19">
        <f t="shared" si="26"/>
        <v>0</v>
      </c>
      <c r="F107" s="16">
        <v>0</v>
      </c>
      <c r="G107" s="16">
        <v>0</v>
      </c>
      <c r="H107" s="19">
        <f t="shared" si="27"/>
        <v>0</v>
      </c>
      <c r="I107" s="27">
        <f t="shared" si="18"/>
        <v>0</v>
      </c>
    </row>
    <row r="108" spans="1:10" x14ac:dyDescent="0.25">
      <c r="A108" s="9"/>
      <c r="B108" s="10" t="s">
        <v>36</v>
      </c>
      <c r="C108" s="16">
        <v>0</v>
      </c>
      <c r="D108" s="16">
        <v>825000</v>
      </c>
      <c r="E108" s="19">
        <f t="shared" si="26"/>
        <v>825000</v>
      </c>
      <c r="F108" s="16">
        <v>0</v>
      </c>
      <c r="G108" s="16">
        <v>0</v>
      </c>
      <c r="H108" s="19">
        <f t="shared" si="27"/>
        <v>825000</v>
      </c>
      <c r="I108" s="32">
        <f t="shared" si="18"/>
        <v>0</v>
      </c>
    </row>
    <row r="109" spans="1:10" x14ac:dyDescent="0.25">
      <c r="A109" s="9"/>
      <c r="B109" s="10" t="s">
        <v>37</v>
      </c>
      <c r="C109" s="16">
        <v>0</v>
      </c>
      <c r="D109" s="16">
        <v>0</v>
      </c>
      <c r="E109" s="19">
        <f t="shared" si="26"/>
        <v>0</v>
      </c>
      <c r="F109" s="16">
        <v>0</v>
      </c>
      <c r="G109" s="16">
        <v>0</v>
      </c>
      <c r="H109" s="19">
        <f t="shared" si="27"/>
        <v>0</v>
      </c>
      <c r="I109" s="32">
        <f t="shared" si="18"/>
        <v>0</v>
      </c>
    </row>
    <row r="110" spans="1:10" x14ac:dyDescent="0.25">
      <c r="A110" s="9"/>
      <c r="B110" s="10" t="s">
        <v>38</v>
      </c>
      <c r="C110" s="16">
        <v>0</v>
      </c>
      <c r="D110" s="16">
        <v>0</v>
      </c>
      <c r="E110" s="19">
        <f t="shared" si="26"/>
        <v>0</v>
      </c>
      <c r="F110" s="16">
        <v>0</v>
      </c>
      <c r="G110" s="16">
        <v>0</v>
      </c>
      <c r="H110" s="19">
        <f t="shared" si="27"/>
        <v>0</v>
      </c>
      <c r="I110" s="27">
        <f t="shared" si="18"/>
        <v>0</v>
      </c>
    </row>
    <row r="111" spans="1:10" x14ac:dyDescent="0.25">
      <c r="A111" s="9"/>
      <c r="B111" s="10" t="s">
        <v>39</v>
      </c>
      <c r="C111" s="16">
        <v>0</v>
      </c>
      <c r="D111" s="16">
        <v>0</v>
      </c>
      <c r="E111" s="19">
        <f t="shared" si="26"/>
        <v>0</v>
      </c>
      <c r="F111" s="16">
        <v>0</v>
      </c>
      <c r="G111" s="16">
        <v>0</v>
      </c>
      <c r="H111" s="19">
        <f t="shared" si="27"/>
        <v>0</v>
      </c>
      <c r="I111" s="27">
        <f t="shared" si="18"/>
        <v>0</v>
      </c>
    </row>
    <row r="112" spans="1:10" x14ac:dyDescent="0.25">
      <c r="A112" s="9"/>
      <c r="B112" s="10" t="s">
        <v>40</v>
      </c>
      <c r="C112" s="16">
        <v>0</v>
      </c>
      <c r="D112" s="16">
        <v>0</v>
      </c>
      <c r="E112" s="19">
        <f t="shared" si="26"/>
        <v>0</v>
      </c>
      <c r="F112" s="16">
        <v>0</v>
      </c>
      <c r="G112" s="16">
        <v>0</v>
      </c>
      <c r="H112" s="19">
        <f t="shared" si="27"/>
        <v>0</v>
      </c>
      <c r="I112" s="27">
        <f t="shared" si="18"/>
        <v>0</v>
      </c>
    </row>
    <row r="113" spans="1:9" x14ac:dyDescent="0.25">
      <c r="A113" s="72" t="s">
        <v>41</v>
      </c>
      <c r="B113" s="73"/>
      <c r="C113" s="23">
        <f t="shared" ref="C113:H113" si="28">SUM(C114:C122)</f>
        <v>0</v>
      </c>
      <c r="D113" s="23">
        <f t="shared" si="28"/>
        <v>0</v>
      </c>
      <c r="E113" s="23">
        <f t="shared" si="28"/>
        <v>0</v>
      </c>
      <c r="F113" s="23">
        <f t="shared" si="28"/>
        <v>0</v>
      </c>
      <c r="G113" s="23">
        <f t="shared" si="28"/>
        <v>0</v>
      </c>
      <c r="H113" s="23">
        <f t="shared" si="28"/>
        <v>0</v>
      </c>
      <c r="I113" s="27">
        <f>+F113-G113</f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7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7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7">
        <f t="shared" si="18"/>
        <v>0</v>
      </c>
    </row>
    <row r="117" spans="1:9" x14ac:dyDescent="0.25">
      <c r="A117" s="9"/>
      <c r="B117" s="10" t="s">
        <v>45</v>
      </c>
      <c r="C117" s="16">
        <v>0</v>
      </c>
      <c r="D117" s="16">
        <v>0</v>
      </c>
      <c r="E117" s="19">
        <f t="shared" si="29"/>
        <v>0</v>
      </c>
      <c r="F117" s="16">
        <v>0</v>
      </c>
      <c r="G117" s="16">
        <v>0</v>
      </c>
      <c r="H117" s="24">
        <f t="shared" si="27"/>
        <v>0</v>
      </c>
      <c r="I117" s="27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7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7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7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7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7">
        <f t="shared" si="18"/>
        <v>0</v>
      </c>
    </row>
    <row r="123" spans="1:9" x14ac:dyDescent="0.25">
      <c r="A123" s="72" t="s">
        <v>86</v>
      </c>
      <c r="B123" s="73"/>
      <c r="C123" s="23">
        <f t="shared" ref="C123:H123" si="30">SUM(C124:C132)</f>
        <v>0</v>
      </c>
      <c r="D123" s="23">
        <f t="shared" si="30"/>
        <v>0</v>
      </c>
      <c r="E123" s="23">
        <f t="shared" si="30"/>
        <v>0</v>
      </c>
      <c r="F123" s="23">
        <f t="shared" si="30"/>
        <v>0</v>
      </c>
      <c r="G123" s="23">
        <f t="shared" si="30"/>
        <v>0</v>
      </c>
      <c r="H123" s="23">
        <f t="shared" si="30"/>
        <v>0</v>
      </c>
      <c r="I123" s="27">
        <f>+F123-G123</f>
        <v>0</v>
      </c>
    </row>
    <row r="124" spans="1:9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31">SUM(C124,D124)</f>
        <v>0</v>
      </c>
      <c r="F124" s="16">
        <v>0</v>
      </c>
      <c r="G124" s="16">
        <v>0</v>
      </c>
      <c r="H124" s="24">
        <f t="shared" si="27"/>
        <v>0</v>
      </c>
      <c r="I124" s="27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0</v>
      </c>
      <c r="E125" s="19">
        <f t="shared" si="31"/>
        <v>0</v>
      </c>
      <c r="F125" s="16">
        <v>0</v>
      </c>
      <c r="G125" s="16">
        <v>0</v>
      </c>
      <c r="H125" s="24">
        <f t="shared" si="27"/>
        <v>0</v>
      </c>
      <c r="I125" s="27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7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7">
        <f>+F127-G127</f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7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7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7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  <c r="I131" s="2"/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  <c r="I132" s="2"/>
    </row>
    <row r="133" spans="1:9" x14ac:dyDescent="0.25">
      <c r="A133" s="72" t="s">
        <v>87</v>
      </c>
      <c r="B133" s="73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  <c r="I133" s="2"/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  <c r="I134" s="2"/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  <c r="I135" s="2"/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  <c r="I136" s="2"/>
    </row>
    <row r="137" spans="1:9" x14ac:dyDescent="0.25">
      <c r="A137" s="72" t="s">
        <v>65</v>
      </c>
      <c r="B137" s="73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  <c r="I137" s="2"/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  <c r="I138" s="2"/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  <c r="I139" s="2"/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  <c r="I140" s="2"/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  <c r="I141" s="2"/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  <c r="I142" s="2"/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  <c r="I143" s="2"/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  <c r="I144" s="2"/>
    </row>
    <row r="145" spans="1:9" x14ac:dyDescent="0.25">
      <c r="A145" s="72" t="s">
        <v>88</v>
      </c>
      <c r="B145" s="73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  <c r="I145" s="2"/>
    </row>
    <row r="146" spans="1:9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  <c r="I146" s="2"/>
    </row>
    <row r="147" spans="1:9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  <c r="I147" s="2"/>
    </row>
    <row r="148" spans="1:9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  <c r="I148" s="2"/>
    </row>
    <row r="149" spans="1:9" x14ac:dyDescent="0.25">
      <c r="A149" s="72" t="s">
        <v>77</v>
      </c>
      <c r="B149" s="73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  <c r="I149" s="2"/>
    </row>
    <row r="150" spans="1:9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  <c r="I150" s="2"/>
    </row>
    <row r="151" spans="1:9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  <c r="I151" s="2"/>
    </row>
    <row r="152" spans="1:9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  <c r="I152" s="2"/>
    </row>
    <row r="153" spans="1:9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  <c r="I153" s="2"/>
    </row>
    <row r="154" spans="1:9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  <c r="I154" s="2"/>
    </row>
    <row r="155" spans="1:9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9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9" x14ac:dyDescent="0.25">
      <c r="A157" s="9"/>
      <c r="B157" s="10"/>
      <c r="C157" s="19"/>
      <c r="D157" s="19"/>
      <c r="E157" s="19"/>
      <c r="F157" s="19"/>
      <c r="G157" s="19"/>
      <c r="H157" s="19"/>
    </row>
    <row r="158" spans="1:9" x14ac:dyDescent="0.25">
      <c r="A158" s="72" t="s">
        <v>89</v>
      </c>
      <c r="B158" s="73"/>
      <c r="C158" s="23">
        <f t="shared" ref="C158:H158" si="38">SUM(C8,C83)</f>
        <v>81505901</v>
      </c>
      <c r="D158" s="23">
        <f t="shared" si="38"/>
        <v>6037869.1699999999</v>
      </c>
      <c r="E158" s="23">
        <f t="shared" si="38"/>
        <v>87543770.170000002</v>
      </c>
      <c r="F158" s="23">
        <f t="shared" si="38"/>
        <v>17192838.060000002</v>
      </c>
      <c r="G158" s="23">
        <f t="shared" si="38"/>
        <v>15869127.029999999</v>
      </c>
      <c r="H158" s="23">
        <f t="shared" si="38"/>
        <v>70350932.109999999</v>
      </c>
    </row>
    <row r="159" spans="1:9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2022-05-03T17:36:38Z</dcterms:modified>
</cp:coreProperties>
</file>